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2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<sst xmlns="http://schemas.openxmlformats.org/spreadsheetml/2006/main" count="108" uniqueCount="101">
  <si>
    <t xml:space="preserve">8 zones expansion board </t>
  </si>
  <si>
    <t>8 relays expansion board</t>
  </si>
  <si>
    <t>Output S0</t>
  </si>
  <si>
    <t>Output S1</t>
  </si>
  <si>
    <t>à mA</t>
  </si>
  <si>
    <t>Sum. mA</t>
  </si>
  <si>
    <t>Quiescent (normal)</t>
  </si>
  <si>
    <t>Sum.</t>
  </si>
  <si>
    <t>Normally low = high when activated;  Normally high = low when activated</t>
  </si>
  <si>
    <t>Comments</t>
  </si>
  <si>
    <t>Type number</t>
  </si>
  <si>
    <t>Unit, etc.</t>
  </si>
  <si>
    <t>Analog smoke detector</t>
  </si>
  <si>
    <t>Analog multi detector</t>
  </si>
  <si>
    <t>Analog heat detector</t>
  </si>
  <si>
    <t>Analog heat detector, enclosed</t>
  </si>
  <si>
    <t>Addressable manual call point</t>
  </si>
  <si>
    <t>Addressable manual call point, enclosed</t>
  </si>
  <si>
    <t>Addressable short circuit isolator</t>
  </si>
  <si>
    <t>Addressable multipurpose I/O unit</t>
  </si>
  <si>
    <t>Addressable siren</t>
  </si>
  <si>
    <t>Addressable sounder base (low output)</t>
  </si>
  <si>
    <t>Addressable sounder base (high output)</t>
  </si>
  <si>
    <t>Addressable 2 voltage outputs unit</t>
  </si>
  <si>
    <t>?????????????????strömförbrukningen</t>
  </si>
  <si>
    <t>External power supply (addressable)</t>
  </si>
  <si>
    <t>Internal LEDs</t>
  </si>
  <si>
    <t>No. of units</t>
  </si>
  <si>
    <t>Alarm (activated)</t>
  </si>
  <si>
    <r>
      <t>No. of units shall be 0-127.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Quiescent sum.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Alarm sum.</t>
    </r>
    <r>
      <rPr>
        <sz val="10"/>
        <rFont val="Arial"/>
        <family val="0"/>
      </rPr>
      <t xml:space="preserve"> must be 0-350 mA respectively.  Sum mA is depending on cable length / area.</t>
    </r>
  </si>
  <si>
    <r>
      <t xml:space="preserve">Total current consumption </t>
    </r>
    <r>
      <rPr>
        <b/>
        <sz val="10"/>
        <rFont val="Arial"/>
        <family val="2"/>
      </rPr>
      <t>alarm</t>
    </r>
    <r>
      <rPr>
        <sz val="10"/>
        <rFont val="Arial"/>
        <family val="0"/>
      </rPr>
      <t xml:space="preserve"> (mA)</t>
    </r>
  </si>
  <si>
    <r>
      <t xml:space="preserve">Total current consumption </t>
    </r>
    <r>
      <rPr>
        <b/>
        <sz val="10"/>
        <rFont val="Arial"/>
        <family val="2"/>
      </rPr>
      <t>quiescent</t>
    </r>
    <r>
      <rPr>
        <sz val="10"/>
        <rFont val="Arial"/>
        <family val="0"/>
      </rPr>
      <t xml:space="preserve"> (mA)</t>
    </r>
  </si>
  <si>
    <t>Quiescent condition</t>
  </si>
  <si>
    <t>Battery</t>
  </si>
  <si>
    <t>Required battery capacity (Ah)</t>
  </si>
  <si>
    <t>Alarm condition</t>
  </si>
  <si>
    <t>The longest cable length to the last unit in any communication direction (A or B direction).</t>
  </si>
  <si>
    <t>24 V for routing equipment</t>
  </si>
  <si>
    <t>Total number of COM loop units (addresses)</t>
  </si>
  <si>
    <t>Information</t>
  </si>
  <si>
    <t>Approx. possible COM loop cable length (m)</t>
  </si>
  <si>
    <t>Resistance (ohm/km) according to the cable manufacturer's data sheet.</t>
  </si>
  <si>
    <t>C.i.e.</t>
  </si>
  <si>
    <t>Alert Annunciation Unit</t>
  </si>
  <si>
    <t>External FBP</t>
  </si>
  <si>
    <t>Number of expansion boards</t>
  </si>
  <si>
    <t>External LED</t>
  </si>
  <si>
    <t>No. of units 0 or 1-8.</t>
  </si>
  <si>
    <r>
      <t>No. of units is automatically entered.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CAN NOT BE CHANGED!</t>
    </r>
  </si>
  <si>
    <t>Some cells are filled with color.</t>
  </si>
  <si>
    <t xml:space="preserve">   Green:  Quiescent (normal) condition</t>
  </si>
  <si>
    <t xml:space="preserve">   Orange:  Alarm (activated) condition</t>
  </si>
  <si>
    <t xml:space="preserve">   Rose:  Number of units / cable length</t>
  </si>
  <si>
    <t xml:space="preserve">   White:  Cable length</t>
  </si>
  <si>
    <t xml:space="preserve">   Light Green:  Required battery capacity (Ah)</t>
  </si>
  <si>
    <t>Misc.</t>
  </si>
  <si>
    <t>Useful information / data is shown in the framed cells.</t>
  </si>
  <si>
    <r>
      <t xml:space="preserve">Data shall be written / edited in the </t>
    </r>
    <r>
      <rPr>
        <sz val="10"/>
        <color indexed="13"/>
        <rFont val="Arial"/>
        <family val="2"/>
      </rPr>
      <t>YELLOW</t>
    </r>
    <r>
      <rPr>
        <sz val="10"/>
        <rFont val="Arial"/>
        <family val="0"/>
      </rPr>
      <t xml:space="preserve"> cells only.</t>
    </r>
  </si>
  <si>
    <r>
      <t xml:space="preserve">The </t>
    </r>
    <r>
      <rPr>
        <b/>
        <i/>
        <sz val="10"/>
        <rFont val="Arial"/>
        <family val="2"/>
      </rPr>
      <t>Comments</t>
    </r>
    <r>
      <rPr>
        <sz val="10"/>
        <rFont val="Arial"/>
        <family val="0"/>
      </rPr>
      <t xml:space="preserve"> column shows help texts for the cell(s) respectively.</t>
    </r>
  </si>
  <si>
    <t>How to write data and get information from the Excel sheet</t>
  </si>
  <si>
    <t>Too many units, too long cable length, too high current consumption, etc. will give a warning text.</t>
  </si>
  <si>
    <r>
      <t xml:space="preserve">Required battery </t>
    </r>
    <r>
      <rPr>
        <b/>
        <sz val="10"/>
        <rFont val="Arial"/>
        <family val="2"/>
      </rPr>
      <t>backup time</t>
    </r>
    <r>
      <rPr>
        <sz val="10"/>
        <rFont val="Arial"/>
        <family val="0"/>
      </rPr>
      <t xml:space="preserve"> (hours)</t>
    </r>
  </si>
  <si>
    <r>
      <t xml:space="preserve">Required battery </t>
    </r>
    <r>
      <rPr>
        <b/>
        <sz val="10"/>
        <rFont val="Arial"/>
        <family val="2"/>
      </rPr>
      <t>backup time</t>
    </r>
    <r>
      <rPr>
        <sz val="10"/>
        <rFont val="Arial"/>
        <family val="0"/>
      </rPr>
      <t xml:space="preserve"> minutes)</t>
    </r>
  </si>
  <si>
    <r>
      <t xml:space="preserve">Required </t>
    </r>
    <r>
      <rPr>
        <b/>
        <sz val="10"/>
        <rFont val="Arial"/>
        <family val="2"/>
      </rPr>
      <t>battery capacity</t>
    </r>
    <r>
      <rPr>
        <sz val="10"/>
        <rFont val="Arial"/>
        <family val="0"/>
      </rPr>
      <t xml:space="preserve"> (Ah)</t>
    </r>
  </si>
  <si>
    <r>
      <t>Totally</t>
    </r>
    <r>
      <rPr>
        <sz val="10"/>
        <rFont val="Arial"/>
        <family val="2"/>
      </rPr>
      <t xml:space="preserve"> (quiescent + alarm cond.)</t>
    </r>
  </si>
  <si>
    <r>
      <t xml:space="preserve">HH </t>
    </r>
    <r>
      <rPr>
        <b/>
        <sz val="10"/>
        <rFont val="Arial"/>
        <family val="2"/>
      </rPr>
      <t>hours</t>
    </r>
    <r>
      <rPr>
        <sz val="10"/>
        <rFont val="Arial"/>
        <family val="0"/>
      </rPr>
      <t>.</t>
    </r>
  </si>
  <si>
    <r>
      <t xml:space="preserve">MM </t>
    </r>
    <r>
      <rPr>
        <b/>
        <sz val="10"/>
        <rFont val="Arial"/>
        <family val="2"/>
      </rPr>
      <t>minutes</t>
    </r>
    <r>
      <rPr>
        <sz val="10"/>
        <rFont val="Arial"/>
        <family val="0"/>
      </rPr>
      <t>.</t>
    </r>
  </si>
  <si>
    <t>Data shall be written in yellow cells only.</t>
  </si>
  <si>
    <t>The information in framed cells must not be edited!!</t>
  </si>
  <si>
    <r>
      <t>NOTE!</t>
    </r>
    <r>
      <rPr>
        <sz val="10"/>
        <color indexed="45"/>
        <rFont val="Arial"/>
        <family val="2"/>
      </rPr>
      <t xml:space="preserve">  </t>
    </r>
    <r>
      <rPr>
        <b/>
        <sz val="10"/>
        <color indexed="45"/>
        <rFont val="Arial"/>
        <family val="2"/>
      </rPr>
      <t>The shortest cable length is the valid cable length.</t>
    </r>
  </si>
  <si>
    <r>
      <t>COM loop cable</t>
    </r>
    <r>
      <rPr>
        <sz val="10"/>
        <rFont val="Arial"/>
        <family val="0"/>
      </rPr>
      <t xml:space="preserve"> resistance (ohm/km)</t>
    </r>
  </si>
  <si>
    <r>
      <t xml:space="preserve">External FBP (metal) </t>
    </r>
    <r>
      <rPr>
        <b/>
        <sz val="10"/>
        <rFont val="Arial"/>
        <family val="2"/>
      </rPr>
      <t>excl.</t>
    </r>
    <r>
      <rPr>
        <sz val="10"/>
        <rFont val="Arial"/>
        <family val="0"/>
      </rPr>
      <t xml:space="preserve"> printer </t>
    </r>
  </si>
  <si>
    <r>
      <t xml:space="preserve">External FBP (metal) </t>
    </r>
    <r>
      <rPr>
        <b/>
        <sz val="10"/>
        <rFont val="Arial"/>
        <family val="2"/>
      </rPr>
      <t>incl.</t>
    </r>
    <r>
      <rPr>
        <sz val="10"/>
        <rFont val="Arial"/>
        <family val="0"/>
      </rPr>
      <t xml:space="preserve"> printer</t>
    </r>
  </si>
  <si>
    <t>Regarding COM loop units, see below.</t>
  </si>
  <si>
    <t>C.i.e. current consumption.  (mA)</t>
  </si>
  <si>
    <t>EBL128</t>
  </si>
  <si>
    <t>No. of units 0 or 1-2.</t>
  </si>
  <si>
    <t>No. of units 0 or 1.  For Display Units 1736, 1826 &amp; 1828.</t>
  </si>
  <si>
    <t xml:space="preserve">   Zone line inputs used on 4580 board(s)</t>
  </si>
  <si>
    <r>
      <t>NOTE!</t>
    </r>
    <r>
      <rPr>
        <sz val="10"/>
        <rFont val="Arial"/>
        <family val="0"/>
      </rPr>
      <t xml:space="preserve">  4580+4581: </t>
    </r>
    <r>
      <rPr>
        <sz val="10"/>
        <color indexed="45"/>
        <rFont val="Arial"/>
        <family val="2"/>
      </rPr>
      <t>max. 4</t>
    </r>
    <r>
      <rPr>
        <sz val="10"/>
        <rFont val="Arial"/>
        <family val="0"/>
      </rPr>
      <t>.</t>
    </r>
  </si>
  <si>
    <t>Max. 200 mA</t>
  </si>
  <si>
    <t>Max. 500 mA</t>
  </si>
  <si>
    <t>24 V for Web-server 1588</t>
  </si>
  <si>
    <t>Web-server</t>
  </si>
  <si>
    <t>On the COM loop will max. 5 internal LEDs be turned on even if more alarm points are activated, i.e. also max. 5 external LEDs will be turned on.</t>
  </si>
  <si>
    <r>
      <t xml:space="preserve">Must be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1800 mA.</t>
    </r>
  </si>
  <si>
    <t>16 / 18 Ah batteries can be used. The batteries are placed inside the c.i.e.</t>
  </si>
  <si>
    <t>Fuse for expansion boards: 500 mA.</t>
  </si>
  <si>
    <t>External equipment, e.g. Display Units 1736, 1826 &amp; 1828.</t>
  </si>
  <si>
    <t>Web-server current consumption is added automatically.</t>
  </si>
  <si>
    <t>COM loop units</t>
  </si>
  <si>
    <t>24 V for external equipment / D.U.</t>
  </si>
  <si>
    <t>No. of units 0 or 1.  Current consumption will be aut. added below.</t>
  </si>
  <si>
    <t>4580: For each used zone line input 3,5/12 mA will be added in quiescent/alarm state.</t>
  </si>
  <si>
    <r>
      <t>No. of units is always = 1.</t>
    </r>
    <r>
      <rPr>
        <sz val="10"/>
        <rFont val="Arial"/>
        <family val="0"/>
      </rPr>
      <t xml:space="preserve">  CAN NOT BE CHANGED!</t>
    </r>
  </si>
  <si>
    <r>
      <t xml:space="preserve">Must be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</t>
    </r>
    <r>
      <rPr>
        <b/>
        <sz val="10"/>
        <color indexed="47"/>
        <rFont val="Arial"/>
        <family val="2"/>
      </rPr>
      <t>500</t>
    </r>
    <r>
      <rPr>
        <sz val="10"/>
        <rFont val="Arial"/>
        <family val="0"/>
      </rPr>
      <t xml:space="preserve"> mA when </t>
    </r>
    <r>
      <rPr>
        <b/>
        <sz val="10"/>
        <color indexed="47"/>
        <rFont val="Arial"/>
        <family val="2"/>
      </rPr>
      <t xml:space="preserve">16 Ah batteries </t>
    </r>
    <r>
      <rPr>
        <sz val="10"/>
        <rFont val="Arial"/>
        <family val="2"/>
      </rPr>
      <t>are</t>
    </r>
    <r>
      <rPr>
        <sz val="10"/>
        <rFont val="Arial"/>
        <family val="0"/>
      </rPr>
      <t xml:space="preserve"> used.   (To fulfil EN54-4.)     Must be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</t>
    </r>
    <r>
      <rPr>
        <sz val="10"/>
        <color indexed="40"/>
        <rFont val="Arial"/>
        <family val="2"/>
      </rPr>
      <t>600</t>
    </r>
    <r>
      <rPr>
        <sz val="10"/>
        <rFont val="Arial"/>
        <family val="0"/>
      </rPr>
      <t xml:space="preserve"> mA when </t>
    </r>
    <r>
      <rPr>
        <b/>
        <sz val="10"/>
        <color indexed="40"/>
        <rFont val="Arial"/>
        <family val="2"/>
      </rPr>
      <t>18 Ah batteries</t>
    </r>
    <r>
      <rPr>
        <sz val="10"/>
        <color indexed="40"/>
        <rFont val="Arial"/>
        <family val="2"/>
      </rPr>
      <t xml:space="preserve"> </t>
    </r>
    <r>
      <rPr>
        <sz val="10"/>
        <rFont val="Arial"/>
        <family val="2"/>
      </rPr>
      <t xml:space="preserve">are </t>
    </r>
    <r>
      <rPr>
        <sz val="10"/>
        <rFont val="Arial"/>
        <family val="0"/>
      </rPr>
      <t>used.   (To fulfil EN54-4.)</t>
    </r>
  </si>
  <si>
    <r>
      <t>NOTE!</t>
    </r>
    <r>
      <rPr>
        <sz val="10"/>
        <rFont val="Arial"/>
        <family val="0"/>
      </rPr>
      <t xml:space="preserve">  Optional RS485 transceiver component 4552 required.</t>
    </r>
  </si>
  <si>
    <t>RS485 transceiver component</t>
  </si>
  <si>
    <r>
      <t>Display Units</t>
    </r>
    <r>
      <rPr>
        <sz val="10"/>
        <rFont val="Arial"/>
        <family val="0"/>
      </rPr>
      <t xml:space="preserve"> (D.U.):</t>
    </r>
  </si>
  <si>
    <t>Ext. Presentation Unit</t>
  </si>
  <si>
    <r>
      <t xml:space="preserve">No. of units 0 or 1-4.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NOTE!</t>
    </r>
    <r>
      <rPr>
        <sz val="10"/>
        <rFont val="Arial"/>
        <family val="0"/>
      </rPr>
      <t xml:space="preserve">   The printer in 1826 will only print if the door is open and if there are fire alarms shown in the display.</t>
    </r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</si>
</sst>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45"/>
      <name val="Arial"/>
      <family val="2"/>
    </font>
    <font>
      <b/>
      <sz val="10"/>
      <color indexed="47"/>
      <name val="Arial"/>
      <family val="2"/>
    </font>
    <font>
      <sz val="10"/>
      <color indexed="22"/>
      <name val="Arial"/>
      <family val="0"/>
    </font>
    <font>
      <vertAlign val="superscript"/>
      <sz val="10"/>
      <color indexed="9"/>
      <name val="Arial"/>
      <family val="0"/>
    </font>
    <font>
      <sz val="10"/>
      <color indexed="10"/>
      <name val="Arial"/>
      <family val="0"/>
    </font>
    <font>
      <sz val="10"/>
      <color indexed="13"/>
      <name val="Arial"/>
      <family val="2"/>
    </font>
    <font>
      <b/>
      <i/>
      <sz val="10"/>
      <name val="Arial"/>
      <family val="2"/>
    </font>
    <font>
      <b/>
      <sz val="10"/>
      <color indexed="40"/>
      <name val="Arial"/>
      <family val="2"/>
    </font>
    <font>
      <b/>
      <sz val="10"/>
      <color indexed="45"/>
      <name val="Arial"/>
      <family val="2"/>
    </font>
    <font>
      <sz val="10"/>
      <color indexed="4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0" fontId="0" fillId="7" borderId="0" xfId="0" applyFill="1" applyAlignment="1">
      <alignment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5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4" xfId="0" applyBorder="1" applyAlignment="1">
      <alignment/>
    </xf>
    <xf numFmtId="0" fontId="3" fillId="0" borderId="3" xfId="0" applyFont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" fontId="7" fillId="0" borderId="0" xfId="0" applyNumberFormat="1" applyFont="1" applyFill="1" applyAlignment="1" applyProtection="1">
      <alignment horizontal="center"/>
      <protection hidden="1"/>
    </xf>
    <xf numFmtId="0" fontId="8" fillId="1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" fontId="0" fillId="5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164" fontId="0" fillId="0" borderId="5" xfId="0" applyNumberForma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9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164" fontId="6" fillId="0" borderId="8" xfId="0" applyNumberFormat="1" applyFont="1" applyFill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0" fontId="3" fillId="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49" fontId="0" fillId="0" borderId="4" xfId="0" applyNumberForma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0" fillId="9" borderId="0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 readingOrder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0"/>
  <sheetViews>
    <sheetView tabSelected="1" workbookViewId="0" topLeftCell="A1">
      <pane ySplit="4" topLeftCell="BM5" activePane="bottomLeft" state="frozen"/>
      <selection pane="topLeft" activeCell="A1" sqref="A1"/>
      <selection pane="bottomLeft" activeCell="A102" sqref="A102"/>
    </sheetView>
  </sheetViews>
  <sheetFormatPr defaultColWidth="9.140625" defaultRowHeight="12.75"/>
  <cols>
    <col min="1" max="1" width="34.57421875" style="0" customWidth="1"/>
    <col min="2" max="2" width="7.8515625" style="1" customWidth="1"/>
    <col min="3" max="3" width="7.57421875" style="1" customWidth="1"/>
    <col min="4" max="7" width="9.140625" style="5" customWidth="1"/>
    <col min="8" max="8" width="1.1484375" style="0" customWidth="1"/>
    <col min="9" max="9" width="12.28125" style="0" customWidth="1"/>
    <col min="10" max="10" width="1.1484375" style="0" customWidth="1"/>
    <col min="11" max="11" width="63.57421875" style="0" customWidth="1"/>
  </cols>
  <sheetData>
    <row r="1" ht="13.5" thickBot="1"/>
    <row r="2" spans="1:11" s="3" customFormat="1" ht="13.5" thickBot="1">
      <c r="A2" s="56" t="s">
        <v>11</v>
      </c>
      <c r="B2" s="108" t="s">
        <v>10</v>
      </c>
      <c r="C2" s="106" t="s">
        <v>27</v>
      </c>
      <c r="D2" s="113" t="s">
        <v>6</v>
      </c>
      <c r="E2" s="114"/>
      <c r="F2" s="115" t="s">
        <v>28</v>
      </c>
      <c r="G2" s="116"/>
      <c r="I2" s="55" t="s">
        <v>55</v>
      </c>
      <c r="K2" s="38" t="s">
        <v>9</v>
      </c>
    </row>
    <row r="3" spans="1:11" ht="13.5" thickBot="1">
      <c r="A3" s="20"/>
      <c r="B3" s="109"/>
      <c r="C3" s="107"/>
      <c r="D3" s="53" t="s">
        <v>4</v>
      </c>
      <c r="E3" s="52" t="s">
        <v>5</v>
      </c>
      <c r="F3" s="53" t="s">
        <v>4</v>
      </c>
      <c r="G3" s="52" t="s">
        <v>5</v>
      </c>
      <c r="H3" s="33"/>
      <c r="I3" s="20"/>
      <c r="K3" s="54" t="s">
        <v>67</v>
      </c>
    </row>
    <row r="4" ht="12.75">
      <c r="A4" s="57"/>
    </row>
    <row r="6" ht="13.5" thickBot="1">
      <c r="A6" s="3" t="s">
        <v>42</v>
      </c>
    </row>
    <row r="7" spans="1:11" ht="12.75">
      <c r="A7" t="s">
        <v>75</v>
      </c>
      <c r="B7" s="63">
        <v>4550</v>
      </c>
      <c r="C7" s="43">
        <v>1</v>
      </c>
      <c r="D7" s="74">
        <v>109</v>
      </c>
      <c r="E7" s="75">
        <f>C7*D7</f>
        <v>109</v>
      </c>
      <c r="F7" s="76">
        <v>125</v>
      </c>
      <c r="G7" s="77">
        <f>C7*F7</f>
        <v>125</v>
      </c>
      <c r="K7" s="67" t="s">
        <v>94</v>
      </c>
    </row>
    <row r="8" spans="1:11" ht="12.75">
      <c r="A8" t="s">
        <v>97</v>
      </c>
      <c r="B8" s="63">
        <v>4552</v>
      </c>
      <c r="C8" s="4">
        <v>0</v>
      </c>
      <c r="D8" s="78">
        <v>14</v>
      </c>
      <c r="E8" s="7">
        <f>C8*D8</f>
        <v>0</v>
      </c>
      <c r="F8" s="72">
        <v>14</v>
      </c>
      <c r="G8" s="79">
        <f>C8*F8</f>
        <v>0</v>
      </c>
      <c r="I8">
        <f>IF(C8&lt;=1,"","Too many!!")</f>
      </c>
      <c r="K8" s="66" t="s">
        <v>77</v>
      </c>
    </row>
    <row r="9" spans="1:11" ht="12.75">
      <c r="A9" t="s">
        <v>83</v>
      </c>
      <c r="B9" s="63">
        <v>1588</v>
      </c>
      <c r="C9" s="4">
        <v>0</v>
      </c>
      <c r="D9" s="78"/>
      <c r="E9" s="7"/>
      <c r="F9" s="72"/>
      <c r="G9" s="79"/>
      <c r="I9">
        <f>IF(C9&lt;=1,"","Too many!!")</f>
      </c>
      <c r="K9" s="66" t="s">
        <v>92</v>
      </c>
    </row>
    <row r="10" spans="3:7" ht="13.5" thickBot="1">
      <c r="C10" s="37"/>
      <c r="D10" s="78"/>
      <c r="E10" s="7"/>
      <c r="F10" s="72"/>
      <c r="G10" s="79"/>
    </row>
    <row r="11" spans="1:11" ht="12.75">
      <c r="A11" t="s">
        <v>0</v>
      </c>
      <c r="B11" s="63">
        <v>4580</v>
      </c>
      <c r="C11" s="4">
        <v>0</v>
      </c>
      <c r="D11" s="78">
        <v>22.2</v>
      </c>
      <c r="E11" s="7">
        <f>C11*D11</f>
        <v>0</v>
      </c>
      <c r="F11" s="72">
        <v>22.2</v>
      </c>
      <c r="G11" s="79">
        <f>C11*F11</f>
        <v>0</v>
      </c>
      <c r="I11" s="1">
        <f>IF(C11&lt;=2,"","Too many!!")</f>
      </c>
      <c r="K11" s="22" t="s">
        <v>76</v>
      </c>
    </row>
    <row r="12" spans="1:11" ht="13.5" thickBot="1">
      <c r="A12" t="s">
        <v>78</v>
      </c>
      <c r="C12" s="4">
        <v>0</v>
      </c>
      <c r="D12" s="95">
        <v>3.5</v>
      </c>
      <c r="E12" s="7">
        <f>C12*D12</f>
        <v>0</v>
      </c>
      <c r="F12" s="80">
        <v>12</v>
      </c>
      <c r="G12" s="79">
        <f>C12*F12</f>
        <v>0</v>
      </c>
      <c r="K12" s="20" t="s">
        <v>93</v>
      </c>
    </row>
    <row r="13" spans="1:11" ht="13.5" thickBot="1">
      <c r="A13" t="s">
        <v>1</v>
      </c>
      <c r="B13" s="63">
        <v>4581</v>
      </c>
      <c r="C13" s="4">
        <v>0</v>
      </c>
      <c r="D13" s="81">
        <v>15</v>
      </c>
      <c r="E13" s="82">
        <f>C13*D13</f>
        <v>0</v>
      </c>
      <c r="F13" s="83">
        <v>15</v>
      </c>
      <c r="G13" s="52">
        <f>C13*F13</f>
        <v>0</v>
      </c>
      <c r="I13" s="1">
        <f>IF(C13&lt;=2,"","Too many!!")</f>
      </c>
      <c r="K13" s="73" t="s">
        <v>76</v>
      </c>
    </row>
    <row r="14" spans="2:11" ht="13.5" thickBot="1">
      <c r="B14" s="63"/>
      <c r="C14" s="37"/>
      <c r="D14" s="24"/>
      <c r="F14" s="24"/>
      <c r="I14" s="1">
        <f>IF(OR(SUM(E11:E13)&gt;500,SUM(G11:G13)&gt;500),"Too high!!","")</f>
      </c>
      <c r="K14" s="33" t="s">
        <v>87</v>
      </c>
    </row>
    <row r="15" spans="1:11" ht="13.5" thickBot="1">
      <c r="A15" t="s">
        <v>45</v>
      </c>
      <c r="C15" s="11">
        <f>C11+C13</f>
        <v>0</v>
      </c>
      <c r="D15" s="24"/>
      <c r="F15" s="24"/>
      <c r="I15" s="1">
        <f>IF(C15&lt;=4,"","Too many!!")</f>
      </c>
      <c r="K15" s="34" t="s">
        <v>79</v>
      </c>
    </row>
    <row r="16" spans="2:9" ht="12.75">
      <c r="B16" s="63"/>
      <c r="C16" s="37"/>
      <c r="D16" s="24"/>
      <c r="F16" s="24"/>
      <c r="I16" s="1">
        <f>IF(C16&lt;=1,"","Too many!!")</f>
      </c>
    </row>
    <row r="17" spans="1:11" ht="12.75">
      <c r="A17" s="27" t="s">
        <v>2</v>
      </c>
      <c r="E17" s="26">
        <v>0</v>
      </c>
      <c r="G17" s="26">
        <v>0</v>
      </c>
      <c r="I17" s="30" t="s">
        <v>81</v>
      </c>
      <c r="J17" s="2"/>
      <c r="K17" t="s">
        <v>8</v>
      </c>
    </row>
    <row r="18" spans="1:11" ht="12.75">
      <c r="A18" s="28" t="s">
        <v>3</v>
      </c>
      <c r="E18" s="26">
        <v>0</v>
      </c>
      <c r="G18" s="26">
        <v>0</v>
      </c>
      <c r="I18" s="31" t="s">
        <v>80</v>
      </c>
      <c r="J18" s="2"/>
      <c r="K18" t="s">
        <v>8</v>
      </c>
    </row>
    <row r="19" spans="1:11" ht="13.5" thickBot="1">
      <c r="A19" s="29" t="s">
        <v>91</v>
      </c>
      <c r="E19" s="26">
        <v>0</v>
      </c>
      <c r="G19" s="26">
        <v>0</v>
      </c>
      <c r="I19" s="117" t="s">
        <v>81</v>
      </c>
      <c r="J19" s="2"/>
      <c r="K19" t="s">
        <v>88</v>
      </c>
    </row>
    <row r="20" spans="1:11" ht="13.5" thickBot="1">
      <c r="A20" s="71" t="s">
        <v>82</v>
      </c>
      <c r="D20" s="84">
        <v>65</v>
      </c>
      <c r="E20" s="85">
        <f>C9*D20</f>
        <v>0</v>
      </c>
      <c r="F20" s="86">
        <v>65</v>
      </c>
      <c r="G20" s="87">
        <f>C9*F20</f>
        <v>0</v>
      </c>
      <c r="I20" s="117"/>
      <c r="K20" t="s">
        <v>89</v>
      </c>
    </row>
    <row r="21" spans="1:10" ht="12.75">
      <c r="A21" s="17" t="s">
        <v>37</v>
      </c>
      <c r="E21" s="26">
        <v>0</v>
      </c>
      <c r="G21" s="26">
        <v>0</v>
      </c>
      <c r="I21" s="32" t="s">
        <v>80</v>
      </c>
      <c r="J21" s="2"/>
    </row>
    <row r="22" spans="2:11" ht="12.75">
      <c r="B22" s="2"/>
      <c r="E22" s="35"/>
      <c r="G22" s="35"/>
      <c r="K22">
        <f>IF(OR(E17&gt;500,E18&gt;200,E21&gt;200,E19+E20+SUM(E25:E28)&gt;500,G17&gt;500,G18&gt;200,G21&gt;200,G19+G20+SUM(G25:G28)&gt;500),"NOTE! Max. current for some output is exceed!!","")</f>
      </c>
    </row>
    <row r="23" spans="1:11" ht="13.5" thickBot="1">
      <c r="A23" s="102" t="s">
        <v>98</v>
      </c>
      <c r="D23" s="7"/>
      <c r="I23" s="1">
        <f>IF(SUM(C25:C28)&lt;=4,"","Too many!!")</f>
      </c>
      <c r="K23" s="3" t="s">
        <v>96</v>
      </c>
    </row>
    <row r="24" spans="1:11" ht="12.75">
      <c r="A24" s="103" t="s">
        <v>99</v>
      </c>
      <c r="B24" s="63">
        <v>1728</v>
      </c>
      <c r="C24" s="1">
        <v>0</v>
      </c>
      <c r="D24" s="74">
        <v>26</v>
      </c>
      <c r="E24" s="88">
        <f>C24*D24</f>
        <v>0</v>
      </c>
      <c r="F24" s="76">
        <v>49</v>
      </c>
      <c r="G24" s="89">
        <f>C24*F24</f>
        <v>0</v>
      </c>
      <c r="I24" s="1"/>
      <c r="K24" s="118" t="s">
        <v>100</v>
      </c>
    </row>
    <row r="25" spans="1:11" ht="12.75" customHeight="1">
      <c r="A25" t="s">
        <v>43</v>
      </c>
      <c r="B25" s="63">
        <v>1736</v>
      </c>
      <c r="C25" s="4">
        <v>0</v>
      </c>
      <c r="D25" s="78">
        <v>26</v>
      </c>
      <c r="E25" s="35">
        <f>C25*D25</f>
        <v>0</v>
      </c>
      <c r="F25" s="72">
        <v>42</v>
      </c>
      <c r="G25" s="90">
        <f>C25*F25</f>
        <v>0</v>
      </c>
      <c r="I25" s="70"/>
      <c r="K25" s="119"/>
    </row>
    <row r="26" spans="1:11" ht="12.75">
      <c r="A26" t="s">
        <v>71</v>
      </c>
      <c r="B26" s="63">
        <v>1826</v>
      </c>
      <c r="C26" s="4">
        <v>0</v>
      </c>
      <c r="D26" s="78">
        <v>26</v>
      </c>
      <c r="E26" s="35">
        <f>C26*D26</f>
        <v>0</v>
      </c>
      <c r="F26" s="72">
        <v>49</v>
      </c>
      <c r="G26" s="90">
        <f>C26*F26</f>
        <v>0</v>
      </c>
      <c r="I26" s="70"/>
      <c r="K26" s="119"/>
    </row>
    <row r="27" spans="1:11" ht="12.75">
      <c r="A27" t="s">
        <v>72</v>
      </c>
      <c r="B27" s="63">
        <v>1826</v>
      </c>
      <c r="C27" s="4">
        <v>0</v>
      </c>
      <c r="D27" s="78">
        <v>30</v>
      </c>
      <c r="E27" s="35">
        <f>C27*D27</f>
        <v>0</v>
      </c>
      <c r="F27" s="72">
        <v>210</v>
      </c>
      <c r="G27" s="90">
        <v>0</v>
      </c>
      <c r="H27" s="68"/>
      <c r="I27" s="70"/>
      <c r="K27" s="119"/>
    </row>
    <row r="28" spans="1:11" ht="13.5" thickBot="1">
      <c r="A28" t="s">
        <v>44</v>
      </c>
      <c r="B28" s="63">
        <v>1828</v>
      </c>
      <c r="C28" s="4">
        <v>0</v>
      </c>
      <c r="D28" s="81">
        <v>26</v>
      </c>
      <c r="E28" s="91">
        <f>C28*D28</f>
        <v>0</v>
      </c>
      <c r="F28" s="83">
        <v>49</v>
      </c>
      <c r="G28" s="92">
        <f>C28*F28</f>
        <v>0</v>
      </c>
      <c r="I28" s="70"/>
      <c r="K28" s="120"/>
    </row>
    <row r="29" ht="13.5" thickBot="1"/>
    <row r="30" spans="1:11" ht="13.5" thickBot="1">
      <c r="A30" t="s">
        <v>74</v>
      </c>
      <c r="E30" s="8">
        <f>SUM(E7:E29)</f>
        <v>109</v>
      </c>
      <c r="G30" s="9">
        <f>SUM(G7:G29)</f>
        <v>125</v>
      </c>
      <c r="K30" t="s">
        <v>73</v>
      </c>
    </row>
    <row r="31" spans="2:7" s="58" customFormat="1" ht="12.75">
      <c r="B31" s="59"/>
      <c r="C31" s="59"/>
      <c r="D31" s="60"/>
      <c r="E31" s="61">
        <f>IF(E30&lt;=600,"","Too high!!")</f>
      </c>
      <c r="F31" s="60"/>
      <c r="G31" s="62">
        <f>IF(G30&lt;=600,"","Too high!!")</f>
      </c>
    </row>
    <row r="32" spans="1:11" ht="12.75">
      <c r="A32" s="3" t="s">
        <v>70</v>
      </c>
      <c r="C32" s="40"/>
      <c r="I32" s="25">
        <v>24.5</v>
      </c>
      <c r="K32" t="s">
        <v>41</v>
      </c>
    </row>
    <row r="34" ht="13.5" thickBot="1">
      <c r="A34" s="3" t="s">
        <v>90</v>
      </c>
    </row>
    <row r="35" spans="1:11" ht="12.75">
      <c r="A35" t="s">
        <v>12</v>
      </c>
      <c r="B35" s="63">
        <v>4301</v>
      </c>
      <c r="C35" s="4">
        <v>0</v>
      </c>
      <c r="D35" s="93">
        <v>0.3</v>
      </c>
      <c r="E35" s="88">
        <f aca="true" t="shared" si="0" ref="E35:E47">C35*D35</f>
        <v>0</v>
      </c>
      <c r="F35" s="94">
        <v>0.3</v>
      </c>
      <c r="G35" s="89">
        <f>C35*F35</f>
        <v>0</v>
      </c>
      <c r="K35" s="104" t="s">
        <v>84</v>
      </c>
    </row>
    <row r="36" spans="1:11" ht="12.75">
      <c r="A36" t="s">
        <v>13</v>
      </c>
      <c r="B36" s="63">
        <v>4300</v>
      </c>
      <c r="C36" s="4">
        <v>0</v>
      </c>
      <c r="D36" s="95">
        <v>0.3</v>
      </c>
      <c r="E36" s="35">
        <f t="shared" si="0"/>
        <v>0</v>
      </c>
      <c r="F36" s="80">
        <v>0.3</v>
      </c>
      <c r="G36" s="90">
        <f aca="true" t="shared" si="1" ref="G36:G47">C36*F36</f>
        <v>0</v>
      </c>
      <c r="K36" s="110"/>
    </row>
    <row r="37" spans="1:11" ht="12.75">
      <c r="A37" t="s">
        <v>14</v>
      </c>
      <c r="B37" s="63">
        <v>3308</v>
      </c>
      <c r="C37" s="4">
        <v>0</v>
      </c>
      <c r="D37" s="95">
        <v>0.3</v>
      </c>
      <c r="E37" s="35">
        <f t="shared" si="0"/>
        <v>0</v>
      </c>
      <c r="F37" s="80">
        <v>0.3</v>
      </c>
      <c r="G37" s="90">
        <f t="shared" si="1"/>
        <v>0</v>
      </c>
      <c r="K37" s="110"/>
    </row>
    <row r="38" spans="1:11" ht="12.75">
      <c r="A38" t="s">
        <v>15</v>
      </c>
      <c r="B38" s="63">
        <v>3309</v>
      </c>
      <c r="C38" s="4">
        <v>0</v>
      </c>
      <c r="D38" s="95">
        <v>0.2</v>
      </c>
      <c r="E38" s="35">
        <f t="shared" si="0"/>
        <v>0</v>
      </c>
      <c r="F38" s="80">
        <v>0.2</v>
      </c>
      <c r="G38" s="90">
        <f t="shared" si="1"/>
        <v>0</v>
      </c>
      <c r="K38" s="110"/>
    </row>
    <row r="39" spans="1:11" ht="12.75">
      <c r="A39" t="s">
        <v>16</v>
      </c>
      <c r="B39" s="63">
        <v>3333</v>
      </c>
      <c r="C39" s="4">
        <v>0</v>
      </c>
      <c r="D39" s="95">
        <v>2</v>
      </c>
      <c r="E39" s="35">
        <f t="shared" si="0"/>
        <v>0</v>
      </c>
      <c r="F39" s="80">
        <v>2</v>
      </c>
      <c r="G39" s="90">
        <f t="shared" si="1"/>
        <v>0</v>
      </c>
      <c r="K39" s="110"/>
    </row>
    <row r="40" spans="1:11" ht="13.5" thickBot="1">
      <c r="A40" t="s">
        <v>17</v>
      </c>
      <c r="B40" s="63">
        <v>3339</v>
      </c>
      <c r="C40" s="4">
        <v>0</v>
      </c>
      <c r="D40" s="95">
        <v>2</v>
      </c>
      <c r="E40" s="35">
        <f t="shared" si="0"/>
        <v>0</v>
      </c>
      <c r="F40" s="80">
        <v>2</v>
      </c>
      <c r="G40" s="90">
        <f t="shared" si="1"/>
        <v>0</v>
      </c>
      <c r="K40" s="105"/>
    </row>
    <row r="41" spans="1:11" ht="12.75">
      <c r="A41" t="s">
        <v>18</v>
      </c>
      <c r="B41" s="63">
        <v>4370</v>
      </c>
      <c r="C41" s="4">
        <v>0</v>
      </c>
      <c r="D41" s="95">
        <v>2.2</v>
      </c>
      <c r="E41" s="35">
        <f t="shared" si="0"/>
        <v>0</v>
      </c>
      <c r="F41" s="80">
        <v>2.2</v>
      </c>
      <c r="G41" s="90">
        <f t="shared" si="1"/>
        <v>0</v>
      </c>
      <c r="I41" s="1">
        <f>IF(C41&lt;=8,"","Too many!!")</f>
      </c>
      <c r="K41" t="s">
        <v>47</v>
      </c>
    </row>
    <row r="42" spans="1:7" ht="12.75">
      <c r="A42" t="s">
        <v>19</v>
      </c>
      <c r="B42" s="63">
        <v>3361</v>
      </c>
      <c r="C42" s="4">
        <v>0</v>
      </c>
      <c r="D42" s="95">
        <v>2.2</v>
      </c>
      <c r="E42" s="35">
        <f t="shared" si="0"/>
        <v>0</v>
      </c>
      <c r="F42" s="80">
        <v>12</v>
      </c>
      <c r="G42" s="90">
        <f t="shared" si="1"/>
        <v>0</v>
      </c>
    </row>
    <row r="43" spans="1:7" ht="12.75">
      <c r="A43" t="s">
        <v>20</v>
      </c>
      <c r="B43" s="63">
        <v>3377</v>
      </c>
      <c r="C43" s="4">
        <v>0</v>
      </c>
      <c r="D43" s="95">
        <v>1</v>
      </c>
      <c r="E43" s="35">
        <f t="shared" si="0"/>
        <v>0</v>
      </c>
      <c r="F43" s="80">
        <v>13</v>
      </c>
      <c r="G43" s="90">
        <f t="shared" si="1"/>
        <v>0</v>
      </c>
    </row>
    <row r="44" spans="1:7" ht="12.75">
      <c r="A44" t="s">
        <v>21</v>
      </c>
      <c r="B44" s="63">
        <v>3378</v>
      </c>
      <c r="C44" s="4">
        <v>0</v>
      </c>
      <c r="D44" s="95">
        <v>2</v>
      </c>
      <c r="E44" s="35">
        <f t="shared" si="0"/>
        <v>0</v>
      </c>
      <c r="F44" s="80">
        <v>6</v>
      </c>
      <c r="G44" s="90">
        <f t="shared" si="1"/>
        <v>0</v>
      </c>
    </row>
    <row r="45" spans="1:7" ht="12.75">
      <c r="A45" t="s">
        <v>22</v>
      </c>
      <c r="B45" s="63">
        <v>3378</v>
      </c>
      <c r="C45" s="4">
        <v>0</v>
      </c>
      <c r="D45" s="95">
        <v>2</v>
      </c>
      <c r="E45" s="35">
        <f t="shared" si="0"/>
        <v>0</v>
      </c>
      <c r="F45" s="80">
        <v>12</v>
      </c>
      <c r="G45" s="90">
        <f t="shared" si="1"/>
        <v>0</v>
      </c>
    </row>
    <row r="46" spans="1:11" ht="12.75">
      <c r="A46" t="s">
        <v>23</v>
      </c>
      <c r="B46" s="63">
        <v>3364</v>
      </c>
      <c r="C46" s="4">
        <v>0</v>
      </c>
      <c r="D46" s="95">
        <v>6</v>
      </c>
      <c r="E46" s="35">
        <f t="shared" si="0"/>
        <v>0</v>
      </c>
      <c r="F46" s="80">
        <v>6</v>
      </c>
      <c r="G46" s="90">
        <f t="shared" si="1"/>
        <v>0</v>
      </c>
      <c r="K46" t="s">
        <v>24</v>
      </c>
    </row>
    <row r="47" spans="1:7" ht="13.5" thickBot="1">
      <c r="A47" t="s">
        <v>25</v>
      </c>
      <c r="B47" s="63">
        <v>3366</v>
      </c>
      <c r="C47" s="4">
        <v>0</v>
      </c>
      <c r="D47" s="96">
        <v>15</v>
      </c>
      <c r="E47" s="91">
        <f t="shared" si="0"/>
        <v>0</v>
      </c>
      <c r="F47" s="97">
        <v>15</v>
      </c>
      <c r="G47" s="92">
        <f t="shared" si="1"/>
        <v>0</v>
      </c>
    </row>
    <row r="48" spans="2:7" ht="12.75">
      <c r="B48" s="63"/>
      <c r="C48" s="37"/>
      <c r="D48" s="23"/>
      <c r="E48" s="6"/>
      <c r="F48" s="23"/>
      <c r="G48" s="6"/>
    </row>
    <row r="49" spans="2:7" ht="13.5" thickBot="1">
      <c r="B49" s="63"/>
      <c r="G49" s="6"/>
    </row>
    <row r="50" spans="1:11" ht="12.75">
      <c r="A50" s="39" t="s">
        <v>26</v>
      </c>
      <c r="B50" s="63"/>
      <c r="C50" s="43">
        <f>IF(SUM(C35:C40)&lt;=5,SUM(C35:C40),5)</f>
        <v>0</v>
      </c>
      <c r="F50" s="93">
        <v>2</v>
      </c>
      <c r="G50" s="89">
        <f>C50*F50</f>
        <v>0</v>
      </c>
      <c r="K50" s="44" t="s">
        <v>48</v>
      </c>
    </row>
    <row r="51" spans="1:11" ht="15" thickBot="1">
      <c r="A51" t="s">
        <v>46</v>
      </c>
      <c r="B51" s="63">
        <v>2217</v>
      </c>
      <c r="C51" s="4">
        <v>0</v>
      </c>
      <c r="E51" s="42">
        <f>IF(C51&lt;=5,C51,5)</f>
        <v>0</v>
      </c>
      <c r="F51" s="96">
        <v>1</v>
      </c>
      <c r="G51" s="52">
        <f>E51*F51</f>
        <v>0</v>
      </c>
      <c r="K51" s="36"/>
    </row>
    <row r="52" ht="13.5" thickBot="1"/>
    <row r="53" spans="1:11" ht="13.5" thickBot="1">
      <c r="A53" t="s">
        <v>7</v>
      </c>
      <c r="C53" s="11">
        <f>SUM(C35:C48)</f>
        <v>0</v>
      </c>
      <c r="E53" s="8">
        <f>SUM(E35:E48)</f>
        <v>0</v>
      </c>
      <c r="G53" s="10">
        <f>SUM(G35:G51)</f>
        <v>0</v>
      </c>
      <c r="I53" s="1">
        <f>IF(MAX(E53,G53)&lt;=350,"","To high")</f>
      </c>
      <c r="K53" s="111" t="s">
        <v>29</v>
      </c>
    </row>
    <row r="54" spans="3:11" ht="13.5" thickBot="1">
      <c r="C54" s="2">
        <f>IF(C53&lt;=127,"","Too many!!")</f>
      </c>
      <c r="K54" s="112"/>
    </row>
    <row r="55" ht="13.5" thickBot="1"/>
    <row r="56" spans="1:11" ht="13.5" thickBot="1">
      <c r="A56" t="s">
        <v>40</v>
      </c>
      <c r="E56" s="21">
        <f>(42.3-(0.0838*E53))*1000/2/I32</f>
        <v>863.265306122449</v>
      </c>
      <c r="F56" s="18"/>
      <c r="G56" s="21">
        <f>(42.3-(0.0838*G53))*1000/2/I32</f>
        <v>863.265306122449</v>
      </c>
      <c r="K56" s="19" t="s">
        <v>36</v>
      </c>
    </row>
    <row r="57" spans="9:11" ht="13.5" thickBot="1">
      <c r="I57" s="45">
        <f>MIN(E56,G56)</f>
        <v>863.265306122449</v>
      </c>
      <c r="K57" s="65" t="s">
        <v>69</v>
      </c>
    </row>
    <row r="59" ht="12.75">
      <c r="C59" s="40"/>
    </row>
    <row r="60" ht="13.5" thickBot="1"/>
    <row r="61" spans="1:11" ht="13.5" thickBot="1">
      <c r="A61" t="s">
        <v>31</v>
      </c>
      <c r="E61" s="8">
        <f>E30+E53</f>
        <v>109</v>
      </c>
      <c r="F61" s="101">
        <f>IF(E61&lt;=1000,"","Must be &lt; 1000 mA.")</f>
      </c>
      <c r="I61" s="1" t="str">
        <f>IF(E61&lt;=500,"16 Ah batt.","18 Ah batt. req.")</f>
        <v>16 Ah batt.</v>
      </c>
      <c r="K61" s="104" t="s">
        <v>95</v>
      </c>
    </row>
    <row r="62" spans="5:11" ht="13.5" thickBot="1">
      <c r="E62" s="1">
        <f>IF(E61&lt;=600,"","Too high!!")</f>
      </c>
      <c r="K62" s="105"/>
    </row>
    <row r="63" spans="1:11" ht="13.5" thickBot="1">
      <c r="A63" t="s">
        <v>30</v>
      </c>
      <c r="G63" s="10">
        <f>G30+G53</f>
        <v>125</v>
      </c>
      <c r="K63" t="s">
        <v>85</v>
      </c>
    </row>
    <row r="64" ht="12.75">
      <c r="G64" s="1">
        <f>IF(G63&lt;=1800,"","Too high!!")</f>
      </c>
    </row>
    <row r="65" spans="2:7" s="13" customFormat="1" ht="12.75">
      <c r="B65" s="14"/>
      <c r="C65" s="14"/>
      <c r="D65" s="15"/>
      <c r="E65" s="15"/>
      <c r="F65" s="15"/>
      <c r="G65" s="16"/>
    </row>
    <row r="67" spans="1:9" ht="12.75">
      <c r="A67" s="3" t="s">
        <v>33</v>
      </c>
      <c r="C67" s="63"/>
      <c r="I67" s="69"/>
    </row>
    <row r="68" ht="12.75">
      <c r="A68" s="12" t="s">
        <v>32</v>
      </c>
    </row>
    <row r="69" spans="1:11" ht="13.5" thickBot="1">
      <c r="A69" t="s">
        <v>61</v>
      </c>
      <c r="C69" s="25">
        <v>30</v>
      </c>
      <c r="I69" s="69"/>
      <c r="K69" t="s">
        <v>65</v>
      </c>
    </row>
    <row r="70" spans="1:5" ht="13.5" thickBot="1">
      <c r="A70" t="s">
        <v>34</v>
      </c>
      <c r="E70" s="8">
        <f>(C69*(E61-58))/1000</f>
        <v>1.53</v>
      </c>
    </row>
    <row r="71" ht="12.75">
      <c r="I71" s="69"/>
    </row>
    <row r="72" ht="12.75">
      <c r="A72" s="12" t="s">
        <v>35</v>
      </c>
    </row>
    <row r="73" spans="1:11" ht="13.5" thickBot="1">
      <c r="A73" t="s">
        <v>62</v>
      </c>
      <c r="C73" s="25">
        <v>10</v>
      </c>
      <c r="K73" t="s">
        <v>66</v>
      </c>
    </row>
    <row r="74" spans="1:7" ht="13.5" thickBot="1">
      <c r="A74" t="s">
        <v>34</v>
      </c>
      <c r="G74" s="10">
        <f>((C73/60)*G63-58)/1000</f>
        <v>-0.037166666666666674</v>
      </c>
    </row>
    <row r="76" ht="13.5" thickBot="1">
      <c r="A76" s="12" t="s">
        <v>64</v>
      </c>
    </row>
    <row r="77" spans="1:11" ht="13.5" thickBot="1">
      <c r="A77" t="s">
        <v>63</v>
      </c>
      <c r="B77" s="64">
        <f>E70+G74</f>
        <v>1.4928333333333335</v>
      </c>
      <c r="K77" s="69" t="s">
        <v>86</v>
      </c>
    </row>
    <row r="78" spans="2:11" ht="12.75">
      <c r="B78" s="1">
        <f>IF(B77&lt;=18,"","Too high!!")</f>
      </c>
      <c r="I78">
        <f>IF(B77&lt;=60,"","Too high!!")</f>
      </c>
      <c r="K78" s="69"/>
    </row>
    <row r="80" spans="2:7" s="13" customFormat="1" ht="12.75">
      <c r="B80" s="14"/>
      <c r="C80" s="14"/>
      <c r="D80" s="15"/>
      <c r="E80" s="15"/>
      <c r="F80" s="15"/>
      <c r="G80" s="16"/>
    </row>
    <row r="82" ht="13.5" thickBot="1">
      <c r="A82" s="3" t="s">
        <v>39</v>
      </c>
    </row>
    <row r="83" spans="1:3" ht="13.5" thickBot="1">
      <c r="A83" t="s">
        <v>38</v>
      </c>
      <c r="C83" s="11">
        <f>C53</f>
        <v>0</v>
      </c>
    </row>
    <row r="84" ht="12.75">
      <c r="A84" t="str">
        <f>IF(E61&lt;=500,"16 Ah batteries can be used","18 Ah batteries have to be used.")</f>
        <v>16 Ah batteries can be used</v>
      </c>
    </row>
    <row r="87" ht="12.75">
      <c r="A87" s="3" t="s">
        <v>59</v>
      </c>
    </row>
    <row r="88" spans="1:5" ht="12.75">
      <c r="A88" t="s">
        <v>57</v>
      </c>
      <c r="E88" s="46"/>
    </row>
    <row r="89" spans="1:5" ht="12.75">
      <c r="A89" t="s">
        <v>58</v>
      </c>
      <c r="E89" s="50"/>
    </row>
    <row r="90" ht="12.75">
      <c r="E90" s="50"/>
    </row>
    <row r="91" spans="1:5" ht="12.75">
      <c r="A91" t="s">
        <v>60</v>
      </c>
      <c r="E91" s="50"/>
    </row>
    <row r="92" ht="13.5" thickBot="1"/>
    <row r="93" spans="1:6" ht="12.75">
      <c r="A93" t="s">
        <v>56</v>
      </c>
      <c r="E93" s="98"/>
      <c r="F93" s="99"/>
    </row>
    <row r="94" spans="1:6" ht="13.5" thickBot="1">
      <c r="A94" s="51" t="s">
        <v>68</v>
      </c>
      <c r="E94" s="100"/>
      <c r="F94" s="52"/>
    </row>
    <row r="95" ht="13.5" thickBot="1">
      <c r="A95" t="s">
        <v>49</v>
      </c>
    </row>
    <row r="96" spans="1:5" ht="13.5" thickBot="1">
      <c r="A96" t="s">
        <v>50</v>
      </c>
      <c r="E96" s="8"/>
    </row>
    <row r="97" spans="1:5" ht="13.5" thickBot="1">
      <c r="A97" t="s">
        <v>51</v>
      </c>
      <c r="E97" s="48"/>
    </row>
    <row r="98" spans="1:5" ht="13.5" thickBot="1">
      <c r="A98" t="s">
        <v>52</v>
      </c>
      <c r="E98" s="49"/>
    </row>
    <row r="99" spans="1:5" ht="13.5" thickBot="1">
      <c r="A99" t="s">
        <v>53</v>
      </c>
      <c r="E99" s="47"/>
    </row>
    <row r="100" spans="1:5" ht="13.5" thickBot="1">
      <c r="A100" t="s">
        <v>54</v>
      </c>
      <c r="E100" s="41"/>
    </row>
  </sheetData>
  <sheetProtection/>
  <mergeCells count="9">
    <mergeCell ref="K61:K62"/>
    <mergeCell ref="C2:C3"/>
    <mergeCell ref="B2:B3"/>
    <mergeCell ref="K35:K40"/>
    <mergeCell ref="K53:K54"/>
    <mergeCell ref="D2:E2"/>
    <mergeCell ref="F2:G2"/>
    <mergeCell ref="I19:I20"/>
    <mergeCell ref="K24:K28"/>
  </mergeCells>
  <conditionalFormatting sqref="C8">
    <cfRule type="cellIs" priority="1" dxfId="0" operator="lessThanOr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Header>&amp;C&amp;Z&amp;F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MEW Fire &amp; Security Technology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Pettersson</dc:creator>
  <cp:keywords/>
  <dc:description/>
  <cp:lastModifiedBy>Jan Pettersson</cp:lastModifiedBy>
  <cp:lastPrinted>2006-01-03T09:49:30Z</cp:lastPrinted>
  <dcterms:created xsi:type="dcterms:W3CDTF">2005-12-20T12:11:09Z</dcterms:created>
  <dcterms:modified xsi:type="dcterms:W3CDTF">2006-10-18T13:38:54Z</dcterms:modified>
  <cp:category/>
  <cp:version/>
  <cp:contentType/>
  <cp:contentStatus/>
</cp:coreProperties>
</file>